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AJT\Compendio Estadístico\01 Compendio Estadístico 2025\CAP-15_MINERÍA E HIDROCARBUROS\"/>
    </mc:Choice>
  </mc:AlternateContent>
  <xr:revisionPtr revIDLastSave="0" documentId="13_ncr:1_{FA2E4ACE-E804-469E-A86A-D5D4D7494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44" sheetId="1" r:id="rId1"/>
  </sheets>
  <externalReferences>
    <externalReference r:id="rId2"/>
    <externalReference r:id="rId3"/>
    <externalReference r:id="rId4"/>
  </externalReferences>
  <definedNames>
    <definedName name="\i">#N/A</definedName>
    <definedName name="\p">#REF!</definedName>
    <definedName name="\s">#N/A</definedName>
    <definedName name="\t">#N/A</definedName>
    <definedName name="_1__123Graph_AGráfico_1A" hidden="1">[1]HIERRO!$B$47:$D$47</definedName>
    <definedName name="_2__123Graph_BCHART_1" hidden="1">[2]EST_PB!$B$18:$D$18</definedName>
    <definedName name="_3__123Graph_BGráfico_1A" hidden="1">[1]HIERRO!$B$49:$D$49</definedName>
    <definedName name="_4__123Graph_CCHART_1" hidden="1">[2]EST_PB!$B$19:$D$19</definedName>
    <definedName name="_5__123Graph_CGráfico_1A" hidden="1">[1]HIERRO!$B$51:$D$51</definedName>
    <definedName name="_6__123Graph_DGráfico_1A" hidden="1">[1]HIERRO!$B$53:$D$53</definedName>
    <definedName name="_7__123Graph_EGráfico_1A" hidden="1">[1]HIERRO!$B$53:$D$53</definedName>
    <definedName name="_8__123Graph_FGráfico_1A" localSheetId="0" hidden="1">[2]HIERRO!#REF!</definedName>
    <definedName name="_8__123Graph_FGráfico_1A" hidden="1">[2]HIERRO!#REF!</definedName>
    <definedName name="_9__123Graph_XGráfico_1A" localSheetId="0" hidden="1">[2]HIERRO!#REF!</definedName>
    <definedName name="_9__123Graph_XGráfico_1A" hidden="1">[2]HIERRO!#REF!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hidden="1">[3]Asfalto!$T$7:$U$8</definedName>
    <definedName name="_MatInverse_Out" hidden="1">[3]Asfalto!$T$10:$T$10</definedName>
    <definedName name="_MatMult_A" hidden="1">[3]Asfalto!$T$10:$U$11</definedName>
    <definedName name="_MatMult_AxB" hidden="1">[3]Asfalto!$V$7:$V$7</definedName>
    <definedName name="_MatMult_B" hidden="1">[3]Asfalto!$W$7:$W$8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A_impresión_IM">#REF!</definedName>
    <definedName name="_xlnm.Print_Area" localSheetId="0">'1544'!$A$1:$K$59</definedName>
    <definedName name="cartera" hidden="1">255</definedName>
    <definedName name="consulta">#REF!</definedName>
    <definedName name="fecha">#REF!</definedName>
    <definedName name="GAS">#REF!</definedName>
    <definedName name="tit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K32" i="1"/>
  <c r="K17" i="1"/>
  <c r="K16" i="1"/>
  <c r="J49" i="1"/>
  <c r="J48" i="1"/>
  <c r="J45" i="1"/>
  <c r="J40" i="1"/>
  <c r="J36" i="1"/>
  <c r="J35" i="1" s="1"/>
  <c r="J33" i="1"/>
  <c r="J29" i="1"/>
  <c r="J28" i="1" s="1"/>
  <c r="J26" i="1"/>
  <c r="J22" i="1"/>
  <c r="J21" i="1" s="1"/>
  <c r="J19" i="1"/>
  <c r="J18" i="1"/>
  <c r="J16" i="1"/>
  <c r="J15" i="1"/>
  <c r="J12" i="1"/>
  <c r="J8" i="1" s="1"/>
  <c r="J7" i="1" s="1"/>
  <c r="J9" i="1"/>
  <c r="I40" i="1"/>
  <c r="I16" i="1"/>
  <c r="J44" i="1" l="1"/>
  <c r="I49" i="1"/>
  <c r="I45" i="1"/>
  <c r="I36" i="1"/>
  <c r="I35" i="1" s="1"/>
  <c r="I33" i="1"/>
  <c r="I29" i="1"/>
  <c r="I28" i="1" s="1"/>
  <c r="I26" i="1"/>
  <c r="I22" i="1"/>
  <c r="I21" i="1" s="1"/>
  <c r="I19" i="1"/>
  <c r="I18" i="1" s="1"/>
  <c r="I15" i="1"/>
  <c r="I12" i="1"/>
  <c r="I9" i="1"/>
  <c r="H49" i="1"/>
  <c r="H45" i="1"/>
  <c r="H40" i="1"/>
  <c r="H36" i="1"/>
  <c r="H35" i="1" s="1"/>
  <c r="H33" i="1"/>
  <c r="H29" i="1"/>
  <c r="H28" i="1" s="1"/>
  <c r="H26" i="1"/>
  <c r="H22" i="1"/>
  <c r="H19" i="1"/>
  <c r="H18" i="1" s="1"/>
  <c r="H16" i="1"/>
  <c r="H15" i="1" s="1"/>
  <c r="H12" i="1"/>
  <c r="H9" i="1"/>
  <c r="K15" i="1"/>
  <c r="G49" i="1"/>
  <c r="G45" i="1"/>
  <c r="G40" i="1"/>
  <c r="G36" i="1"/>
  <c r="G33" i="1"/>
  <c r="G29" i="1"/>
  <c r="G26" i="1"/>
  <c r="G22" i="1"/>
  <c r="G19" i="1"/>
  <c r="G18" i="1" s="1"/>
  <c r="G12" i="1"/>
  <c r="G9" i="1"/>
  <c r="K49" i="1"/>
  <c r="K45" i="1"/>
  <c r="K40" i="1"/>
  <c r="K36" i="1"/>
  <c r="K33" i="1"/>
  <c r="K29" i="1"/>
  <c r="K26" i="1"/>
  <c r="K22" i="1"/>
  <c r="K19" i="1"/>
  <c r="K18" i="1" s="1"/>
  <c r="K12" i="1"/>
  <c r="K9" i="1"/>
  <c r="F49" i="1"/>
  <c r="F45" i="1"/>
  <c r="F40" i="1"/>
  <c r="F36" i="1"/>
  <c r="F33" i="1"/>
  <c r="F29" i="1"/>
  <c r="F26" i="1"/>
  <c r="F22" i="1"/>
  <c r="F19" i="1"/>
  <c r="F18" i="1" s="1"/>
  <c r="F12" i="1"/>
  <c r="F9" i="1"/>
  <c r="F28" i="1" l="1"/>
  <c r="H44" i="1"/>
  <c r="H21" i="1"/>
  <c r="I44" i="1"/>
  <c r="H8" i="1"/>
  <c r="H7" i="1" s="1"/>
  <c r="I8" i="1"/>
  <c r="I7" i="1" s="1"/>
  <c r="G21" i="1"/>
  <c r="G8" i="1"/>
  <c r="G7" i="1" s="1"/>
  <c r="F35" i="1"/>
  <c r="G35" i="1"/>
  <c r="K28" i="1"/>
  <c r="G28" i="1"/>
  <c r="G44" i="1"/>
  <c r="F21" i="1"/>
  <c r="F44" i="1"/>
  <c r="K35" i="1"/>
  <c r="F8" i="1"/>
  <c r="F7" i="1" s="1"/>
  <c r="K21" i="1"/>
  <c r="K8" i="1"/>
  <c r="K7" i="1" s="1"/>
  <c r="K44" i="1"/>
  <c r="E49" i="1"/>
  <c r="B49" i="1"/>
  <c r="D45" i="1"/>
  <c r="C45" i="1"/>
  <c r="E45" i="1"/>
  <c r="B45" i="1"/>
  <c r="C40" i="1"/>
  <c r="B40" i="1"/>
  <c r="E40" i="1"/>
  <c r="D40" i="1"/>
  <c r="D36" i="1"/>
  <c r="C36" i="1"/>
  <c r="E36" i="1"/>
  <c r="B36" i="1"/>
  <c r="E33" i="1"/>
  <c r="D33" i="1"/>
  <c r="C33" i="1"/>
  <c r="B33" i="1"/>
  <c r="D29" i="1"/>
  <c r="C29" i="1"/>
  <c r="E29" i="1"/>
  <c r="B29" i="1"/>
  <c r="E26" i="1"/>
  <c r="D26" i="1"/>
  <c r="C26" i="1"/>
  <c r="B26" i="1"/>
  <c r="E22" i="1"/>
  <c r="D22" i="1"/>
  <c r="C22" i="1"/>
  <c r="E19" i="1"/>
  <c r="E18" i="1" s="1"/>
  <c r="D19" i="1"/>
  <c r="D18" i="1" s="1"/>
  <c r="E12" i="1"/>
  <c r="D12" i="1"/>
  <c r="C12" i="1"/>
  <c r="B12" i="1"/>
  <c r="E9" i="1"/>
  <c r="D9" i="1"/>
  <c r="C9" i="1"/>
  <c r="B9" i="1"/>
  <c r="D28" i="1" l="1"/>
  <c r="B22" i="1"/>
  <c r="B21" i="1" s="1"/>
  <c r="D8" i="1"/>
  <c r="D7" i="1" s="1"/>
  <c r="E28" i="1"/>
  <c r="B28" i="1"/>
  <c r="C8" i="1"/>
  <c r="C7" i="1" s="1"/>
  <c r="D49" i="1"/>
  <c r="D44" i="1" s="1"/>
  <c r="D21" i="1"/>
  <c r="B8" i="1"/>
  <c r="B7" i="1" s="1"/>
  <c r="C21" i="1"/>
  <c r="D35" i="1"/>
  <c r="E35" i="1"/>
  <c r="C49" i="1"/>
  <c r="C44" i="1" s="1"/>
  <c r="C28" i="1"/>
  <c r="B44" i="1"/>
  <c r="C35" i="1"/>
  <c r="E21" i="1"/>
  <c r="B35" i="1"/>
  <c r="E44" i="1"/>
  <c r="E8" i="1"/>
  <c r="E7" i="1" s="1"/>
</calcChain>
</file>

<file path=xl/sharedStrings.xml><?xml version="1.0" encoding="utf-8"?>
<sst xmlns="http://schemas.openxmlformats.org/spreadsheetml/2006/main" count="58" uniqueCount="29">
  <si>
    <t xml:space="preserve">     (Miles de millones de pies cúbicos)</t>
  </si>
  <si>
    <t>Zona Geográfica</t>
  </si>
  <si>
    <t>Reservas probadas</t>
  </si>
  <si>
    <t>Contratos en Fase de Explotación</t>
  </si>
  <si>
    <t>Zócalo</t>
  </si>
  <si>
    <t>Desarrolladas</t>
  </si>
  <si>
    <t>No desarrolladas</t>
  </si>
  <si>
    <t>Selva</t>
  </si>
  <si>
    <t>Contratos en Fase de Exploración</t>
  </si>
  <si>
    <t>Selva Sur</t>
  </si>
  <si>
    <t>Reservas probables</t>
  </si>
  <si>
    <t xml:space="preserve">Selva </t>
  </si>
  <si>
    <t>Reservas posibles</t>
  </si>
  <si>
    <t xml:space="preserve"> Selva Sur</t>
  </si>
  <si>
    <t>Recursos Contingentes</t>
  </si>
  <si>
    <t xml:space="preserve">    Zócalo</t>
  </si>
  <si>
    <t xml:space="preserve">    Selva</t>
  </si>
  <si>
    <t>Recursos Prospectivos</t>
  </si>
  <si>
    <t xml:space="preserve">    Sierra</t>
  </si>
  <si>
    <t>Áreas sin contrato / No operadas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</si>
  <si>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Las diferencias en los totales y subtotales se deben al redondeo de cifras.</t>
    </r>
    <r>
      <rPr>
        <b/>
        <sz val="7"/>
        <rFont val="Arial Narrow"/>
        <family val="2"/>
      </rPr>
      <t xml:space="preserve">
</t>
    </r>
  </si>
  <si>
    <t>Fuente: Ministerio de Energía y Minas - Dirección General de Hidrocarburos,</t>
  </si>
  <si>
    <t xml:space="preserve">   "Libro Anual de Reservas de Hidrocarburos 2015",</t>
  </si>
  <si>
    <t>Nor-Oeste</t>
  </si>
  <si>
    <t xml:space="preserve">    Nor-Oeste</t>
  </si>
  <si>
    <t>-</t>
  </si>
  <si>
    <t xml:space="preserve">   "Libro Anual de Recursos de Hidrocarburos 2019, 2020, 2021,2022 y 2023".</t>
  </si>
  <si>
    <t xml:space="preserve">    GEOGRÁFICA, 2019-2023</t>
  </si>
  <si>
    <t>15.44  RESERVAS Y RECURSOS DE GAS NATURAL, SEGÚN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</si>
</sst>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#\ ##0;0;&quot;-&quot;"/>
    <numFmt numFmtId="166" formatCode="#\ ###\ ##0;0;&quot;-&quot;"/>
  </numFmts>
  <fonts count="11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b/>
      <i/>
      <sz val="7"/>
      <name val="Arial Narrow"/>
      <family val="2"/>
    </font>
    <font>
      <b/>
      <sz val="7"/>
      <name val="Arial Narrow"/>
      <family val="2"/>
    </font>
    <font>
      <i/>
      <sz val="10"/>
      <name val="Times New Roman"/>
      <family val="1"/>
    </font>
    <font>
      <sz val="6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0">
    <xf numFmtId="0" fontId="0" fillId="0" borderId="0" xfId="0"/>
    <xf numFmtId="0" fontId="3" fillId="2" borderId="0" xfId="1" applyFont="1" applyFill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quotePrefix="1" applyFont="1" applyAlignment="1">
      <alignment horizontal="left" vertical="center" indent="2"/>
    </xf>
    <xf numFmtId="164" fontId="3" fillId="2" borderId="0" xfId="1" applyNumberFormat="1" applyFont="1" applyFill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5" fillId="0" borderId="1" xfId="1" applyFont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6" fillId="0" borderId="0" xfId="3" quotePrefix="1" applyFont="1" applyAlignment="1">
      <alignment horizontal="left" vertical="center"/>
    </xf>
    <xf numFmtId="0" fontId="6" fillId="0" borderId="0" xfId="3" quotePrefix="1" applyFont="1" applyAlignment="1">
      <alignment horizontal="left" vertical="center" indent="2"/>
    </xf>
    <xf numFmtId="0" fontId="3" fillId="0" borderId="6" xfId="3" quotePrefix="1" applyFont="1" applyBorder="1" applyAlignment="1">
      <alignment horizontal="left" vertical="top"/>
    </xf>
    <xf numFmtId="0" fontId="8" fillId="0" borderId="6" xfId="3" quotePrefix="1" applyFont="1" applyBorder="1" applyAlignment="1">
      <alignment horizontal="left" vertical="top"/>
    </xf>
    <xf numFmtId="0" fontId="3" fillId="0" borderId="0" xfId="1" applyFont="1" applyAlignment="1">
      <alignment horizontal="right" vertical="top"/>
    </xf>
    <xf numFmtId="0" fontId="9" fillId="0" borderId="0" xfId="1" quotePrefix="1" applyFont="1" applyAlignment="1">
      <alignment horizontal="left" vertical="center"/>
    </xf>
    <xf numFmtId="0" fontId="9" fillId="0" borderId="0" xfId="1" quotePrefix="1" applyFont="1" applyAlignment="1">
      <alignment horizontal="left" vertical="center" indent="2"/>
    </xf>
    <xf numFmtId="0" fontId="2" fillId="0" borderId="2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165" fontId="2" fillId="2" borderId="0" xfId="1" applyNumberFormat="1" applyFont="1" applyFill="1" applyAlignment="1">
      <alignment horizontal="right" vertical="center"/>
    </xf>
    <xf numFmtId="0" fontId="10" fillId="0" borderId="4" xfId="1" applyFont="1" applyBorder="1" applyAlignment="1">
      <alignment horizontal="left" vertical="center"/>
    </xf>
    <xf numFmtId="165" fontId="10" fillId="2" borderId="0" xfId="1" applyNumberFormat="1" applyFont="1" applyFill="1" applyAlignment="1">
      <alignment horizontal="right" vertical="center"/>
    </xf>
    <xf numFmtId="0" fontId="10" fillId="0" borderId="4" xfId="1" applyFont="1" applyBorder="1" applyAlignment="1">
      <alignment horizontal="left" vertical="center" indent="1"/>
    </xf>
    <xf numFmtId="165" fontId="10" fillId="2" borderId="0" xfId="1" quotePrefix="1" applyNumberFormat="1" applyFont="1" applyFill="1" applyAlignment="1">
      <alignment horizontal="right" vertical="center"/>
    </xf>
    <xf numFmtId="0" fontId="10" fillId="0" borderId="4" xfId="1" applyFont="1" applyBorder="1" applyAlignment="1">
      <alignment horizontal="left" vertical="center" indent="2"/>
    </xf>
    <xf numFmtId="165" fontId="10" fillId="0" borderId="0" xfId="1" applyNumberFormat="1" applyFont="1" applyAlignment="1">
      <alignment horizontal="right" vertical="center"/>
    </xf>
    <xf numFmtId="0" fontId="10" fillId="0" borderId="4" xfId="1" applyFont="1" applyBorder="1" applyAlignment="1">
      <alignment horizontal="left" vertical="center" indent="3"/>
    </xf>
    <xf numFmtId="0" fontId="10" fillId="0" borderId="4" xfId="1" quotePrefix="1" applyFont="1" applyBorder="1" applyAlignment="1">
      <alignment horizontal="left" vertical="center" indent="1"/>
    </xf>
    <xf numFmtId="166" fontId="2" fillId="2" borderId="0" xfId="2" quotePrefix="1" applyNumberFormat="1" applyFont="1" applyFill="1" applyAlignment="1">
      <alignment horizontal="right" vertical="center"/>
    </xf>
    <xf numFmtId="166" fontId="10" fillId="2" borderId="0" xfId="2" quotePrefix="1" applyNumberFormat="1" applyFont="1" applyFill="1" applyAlignment="1">
      <alignment horizontal="right" vertical="center"/>
    </xf>
    <xf numFmtId="166" fontId="10" fillId="2" borderId="0" xfId="2" applyNumberFormat="1" applyFont="1" applyFill="1" applyAlignment="1">
      <alignment horizontal="right" vertical="center"/>
    </xf>
    <xf numFmtId="0" fontId="10" fillId="0" borderId="4" xfId="1" quotePrefix="1" applyFont="1" applyBorder="1" applyAlignment="1">
      <alignment horizontal="left" vertical="center"/>
    </xf>
    <xf numFmtId="165" fontId="6" fillId="0" borderId="0" xfId="1" applyNumberFormat="1" applyFont="1" applyAlignment="1">
      <alignment horizontal="right" vertical="center"/>
    </xf>
  </cellXfs>
  <cellStyles count="4">
    <cellStyle name="Normal" xfId="0" builtinId="0"/>
    <cellStyle name="Normal_IEC12031" xfId="1" xr:uid="{00000000-0005-0000-0000-000001000000}"/>
    <cellStyle name="Normal_IEC12037" xfId="2" xr:uid="{00000000-0005-0000-0000-000002000000}"/>
    <cellStyle name="Normal_IEC1204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OLO/Configuraci&#243;n%20local/Archivos%20temporales%20de%20Internet/OLKC/PRODU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udios%20econ&#243;micos/SAE/SEP/construcci&#243;n/1999/asfalto-b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59"/>
  <sheetViews>
    <sheetView showGridLines="0" showZeros="0" tabSelected="1" zoomScale="115" zoomScaleNormal="115" zoomScaleSheetLayoutView="120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O29" sqref="O29"/>
    </sheetView>
  </sheetViews>
  <sheetFormatPr baseColWidth="10" defaultColWidth="7.140625" defaultRowHeight="9" x14ac:dyDescent="0.25"/>
  <cols>
    <col min="1" max="1" width="22.7109375" style="10" customWidth="1"/>
    <col min="2" max="2" width="7.7109375" style="1" hidden="1" customWidth="1"/>
    <col min="3" max="6" width="6.42578125" style="2" hidden="1" customWidth="1"/>
    <col min="7" max="11" width="6.42578125" style="2" customWidth="1"/>
    <col min="12" max="28" width="7.140625" style="2" customWidth="1"/>
    <col min="29" max="16384" width="7.140625" style="2"/>
  </cols>
  <sheetData>
    <row r="1" spans="1:11" ht="12.2" customHeight="1" x14ac:dyDescent="0.25">
      <c r="A1" s="17" t="s">
        <v>28</v>
      </c>
    </row>
    <row r="2" spans="1:11" ht="12.2" customHeight="1" x14ac:dyDescent="0.25">
      <c r="A2" s="18" t="s">
        <v>27</v>
      </c>
    </row>
    <row r="3" spans="1:11" ht="10.15" customHeight="1" x14ac:dyDescent="0.25">
      <c r="A3" s="3" t="s">
        <v>0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ht="3.2" customHeight="1" x14ac:dyDescent="0.25">
      <c r="A4" s="6"/>
      <c r="B4" s="7"/>
      <c r="C4" s="8"/>
      <c r="D4" s="8"/>
      <c r="E4" s="8"/>
      <c r="F4" s="8"/>
      <c r="G4" s="8"/>
      <c r="H4" s="8"/>
      <c r="I4" s="8"/>
      <c r="J4" s="8"/>
      <c r="K4" s="8"/>
    </row>
    <row r="5" spans="1:11" ht="13.7" customHeight="1" x14ac:dyDescent="0.25">
      <c r="A5" s="19" t="s">
        <v>1</v>
      </c>
      <c r="B5" s="20">
        <v>2014</v>
      </c>
      <c r="C5" s="21">
        <v>2015</v>
      </c>
      <c r="D5" s="21">
        <v>2016</v>
      </c>
      <c r="E5" s="21">
        <v>2017</v>
      </c>
      <c r="F5" s="21">
        <v>2018</v>
      </c>
      <c r="G5" s="21">
        <v>2019</v>
      </c>
      <c r="H5" s="21">
        <v>2020</v>
      </c>
      <c r="I5" s="21">
        <v>2021</v>
      </c>
      <c r="J5" s="21">
        <v>2022</v>
      </c>
      <c r="K5" s="21">
        <v>2023</v>
      </c>
    </row>
    <row r="6" spans="1:11" ht="2.1" customHeight="1" x14ac:dyDescent="0.25">
      <c r="A6" s="22"/>
      <c r="B6" s="23"/>
      <c r="C6" s="24"/>
      <c r="D6" s="24"/>
      <c r="E6" s="24"/>
      <c r="F6" s="24"/>
      <c r="G6" s="24"/>
      <c r="H6" s="24"/>
      <c r="I6" s="24"/>
      <c r="J6" s="24"/>
      <c r="K6" s="24"/>
    </row>
    <row r="7" spans="1:11" ht="12" customHeight="1" x14ac:dyDescent="0.25">
      <c r="A7" s="25" t="s">
        <v>2</v>
      </c>
      <c r="B7" s="26">
        <f>+B8</f>
        <v>14626</v>
      </c>
      <c r="C7" s="26">
        <f>+C8</f>
        <v>14086</v>
      </c>
      <c r="D7" s="26">
        <f t="shared" ref="D7:K7" si="0">+D8+D18</f>
        <v>16090.8</v>
      </c>
      <c r="E7" s="26">
        <f t="shared" si="0"/>
        <v>12875</v>
      </c>
      <c r="F7" s="26">
        <f t="shared" si="0"/>
        <v>10604.205</v>
      </c>
      <c r="G7" s="26">
        <f t="shared" si="0"/>
        <v>10142.391</v>
      </c>
      <c r="H7" s="26">
        <f t="shared" si="0"/>
        <v>9669.4879999999994</v>
      </c>
      <c r="I7" s="26">
        <f t="shared" si="0"/>
        <v>9258.8000000000011</v>
      </c>
      <c r="J7" s="26">
        <f t="shared" ref="J7" si="1">+J8+J18</f>
        <v>8391.8960000000006</v>
      </c>
      <c r="K7" s="26">
        <f t="shared" si="0"/>
        <v>8179.3</v>
      </c>
    </row>
    <row r="8" spans="1:11" ht="12" customHeight="1" x14ac:dyDescent="0.25">
      <c r="A8" s="27" t="s">
        <v>3</v>
      </c>
      <c r="B8" s="28">
        <f t="shared" ref="B8:K8" si="2">+B12+B9+B15</f>
        <v>14626</v>
      </c>
      <c r="C8" s="28">
        <f t="shared" si="2"/>
        <v>14086</v>
      </c>
      <c r="D8" s="28">
        <f t="shared" si="2"/>
        <v>14010.8</v>
      </c>
      <c r="E8" s="28">
        <f t="shared" si="2"/>
        <v>12875</v>
      </c>
      <c r="F8" s="28">
        <f t="shared" si="2"/>
        <v>10604.205</v>
      </c>
      <c r="G8" s="28">
        <f t="shared" ref="G8:J8" si="3">+G12+G9+G15</f>
        <v>10142.391</v>
      </c>
      <c r="H8" s="28">
        <f t="shared" si="3"/>
        <v>9669.4879999999994</v>
      </c>
      <c r="I8" s="28">
        <f t="shared" si="3"/>
        <v>9258.8000000000011</v>
      </c>
      <c r="J8" s="28">
        <f t="shared" si="3"/>
        <v>8391.8960000000006</v>
      </c>
      <c r="K8" s="28">
        <f t="shared" si="2"/>
        <v>8179.3</v>
      </c>
    </row>
    <row r="9" spans="1:11" ht="12" customHeight="1" x14ac:dyDescent="0.25">
      <c r="A9" s="29" t="s">
        <v>4</v>
      </c>
      <c r="B9" s="30">
        <f>+B10+B11</f>
        <v>267</v>
      </c>
      <c r="C9" s="30">
        <f>+C10+C11-1</f>
        <v>24</v>
      </c>
      <c r="D9" s="30">
        <f t="shared" ref="D9:K9" si="4">+D10+D11</f>
        <v>16.899999999999999</v>
      </c>
      <c r="E9" s="30">
        <f t="shared" si="4"/>
        <v>53</v>
      </c>
      <c r="F9" s="30">
        <f t="shared" si="4"/>
        <v>82.986000000000004</v>
      </c>
      <c r="G9" s="30">
        <f t="shared" si="4"/>
        <v>40.335999999999999</v>
      </c>
      <c r="H9" s="30">
        <f t="shared" si="4"/>
        <v>30.405000000000001</v>
      </c>
      <c r="I9" s="30">
        <f t="shared" si="4"/>
        <v>32.375999999999998</v>
      </c>
      <c r="J9" s="30">
        <f t="shared" ref="J9" si="5">+J10+J11</f>
        <v>9.43</v>
      </c>
      <c r="K9" s="30">
        <f t="shared" si="4"/>
        <v>10.7</v>
      </c>
    </row>
    <row r="10" spans="1:11" ht="12" customHeight="1" x14ac:dyDescent="0.25">
      <c r="A10" s="31" t="s">
        <v>5</v>
      </c>
      <c r="B10" s="30">
        <v>202</v>
      </c>
      <c r="C10" s="30">
        <v>18</v>
      </c>
      <c r="D10" s="30">
        <v>16.7</v>
      </c>
      <c r="E10" s="30">
        <v>53</v>
      </c>
      <c r="F10" s="30">
        <v>82.986000000000004</v>
      </c>
      <c r="G10" s="30">
        <v>40.335999999999999</v>
      </c>
      <c r="H10" s="30">
        <v>30.405000000000001</v>
      </c>
      <c r="I10" s="30">
        <v>32.375999999999998</v>
      </c>
      <c r="J10" s="30">
        <v>9.43</v>
      </c>
      <c r="K10" s="30">
        <v>10.7</v>
      </c>
    </row>
    <row r="11" spans="1:11" ht="12" hidden="1" customHeight="1" x14ac:dyDescent="0.25">
      <c r="A11" s="31" t="s">
        <v>6</v>
      </c>
      <c r="B11" s="30">
        <v>65</v>
      </c>
      <c r="C11" s="30">
        <v>7</v>
      </c>
      <c r="D11" s="30">
        <v>0.2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</row>
    <row r="12" spans="1:11" ht="12" customHeight="1" x14ac:dyDescent="0.25">
      <c r="A12" s="29" t="s">
        <v>23</v>
      </c>
      <c r="B12" s="30">
        <f>+B13+B14+1</f>
        <v>676</v>
      </c>
      <c r="C12" s="30">
        <f t="shared" ref="C12:E12" si="6">+C13+C14</f>
        <v>347</v>
      </c>
      <c r="D12" s="30">
        <f t="shared" si="6"/>
        <v>349.5</v>
      </c>
      <c r="E12" s="30">
        <f t="shared" si="6"/>
        <v>329</v>
      </c>
      <c r="F12" s="30">
        <f t="shared" ref="F12:K12" si="7">+F13+F14</f>
        <v>353.74800000000005</v>
      </c>
      <c r="G12" s="30">
        <f t="shared" ref="G12:J12" si="8">+G13+G14</f>
        <v>270.85700000000003</v>
      </c>
      <c r="H12" s="30">
        <f t="shared" si="8"/>
        <v>283.39600000000002</v>
      </c>
      <c r="I12" s="30">
        <f t="shared" si="8"/>
        <v>294.09699999999998</v>
      </c>
      <c r="J12" s="30">
        <f t="shared" si="8"/>
        <v>300.36899999999997</v>
      </c>
      <c r="K12" s="30">
        <f t="shared" si="7"/>
        <v>302.79999999999995</v>
      </c>
    </row>
    <row r="13" spans="1:11" ht="12" customHeight="1" x14ac:dyDescent="0.25">
      <c r="A13" s="31" t="s">
        <v>5</v>
      </c>
      <c r="B13" s="28">
        <v>299</v>
      </c>
      <c r="C13" s="28">
        <v>262</v>
      </c>
      <c r="D13" s="28">
        <v>253.9</v>
      </c>
      <c r="E13" s="28">
        <v>222</v>
      </c>
      <c r="F13" s="28">
        <v>216.53700000000001</v>
      </c>
      <c r="G13" s="28">
        <v>203.93</v>
      </c>
      <c r="H13" s="28">
        <v>221.34100000000001</v>
      </c>
      <c r="I13" s="28">
        <v>209.96299999999999</v>
      </c>
      <c r="J13" s="28">
        <v>187.64699999999999</v>
      </c>
      <c r="K13" s="28">
        <v>199.7</v>
      </c>
    </row>
    <row r="14" spans="1:11" ht="12" customHeight="1" x14ac:dyDescent="0.25">
      <c r="A14" s="31" t="s">
        <v>6</v>
      </c>
      <c r="B14" s="28">
        <v>376</v>
      </c>
      <c r="C14" s="28">
        <v>85</v>
      </c>
      <c r="D14" s="28">
        <v>95.6</v>
      </c>
      <c r="E14" s="28">
        <v>107</v>
      </c>
      <c r="F14" s="28">
        <v>137.21100000000001</v>
      </c>
      <c r="G14" s="28">
        <v>66.927000000000007</v>
      </c>
      <c r="H14" s="28">
        <v>62.055</v>
      </c>
      <c r="I14" s="28">
        <v>84.134</v>
      </c>
      <c r="J14" s="28">
        <v>112.72199999999999</v>
      </c>
      <c r="K14" s="28">
        <v>103.1</v>
      </c>
    </row>
    <row r="15" spans="1:11" ht="12" customHeight="1" x14ac:dyDescent="0.25">
      <c r="A15" s="29" t="s">
        <v>7</v>
      </c>
      <c r="B15" s="32">
        <v>13683</v>
      </c>
      <c r="C15" s="32">
        <v>13715</v>
      </c>
      <c r="D15" s="32">
        <v>13644.4</v>
      </c>
      <c r="E15" s="32">
        <v>12493</v>
      </c>
      <c r="F15" s="32">
        <v>10167.471</v>
      </c>
      <c r="G15" s="32">
        <v>9831.1980000000003</v>
      </c>
      <c r="H15" s="32">
        <f>SUM(H16:H17)</f>
        <v>9355.6869999999999</v>
      </c>
      <c r="I15" s="32">
        <f>SUM(I16:I17)</f>
        <v>8932.3270000000011</v>
      </c>
      <c r="J15" s="32">
        <f>SUM(J16:J17)</f>
        <v>8082.0970000000007</v>
      </c>
      <c r="K15" s="32">
        <f>SUM(K16:K17)</f>
        <v>7865.8</v>
      </c>
    </row>
    <row r="16" spans="1:11" ht="12" customHeight="1" x14ac:dyDescent="0.25">
      <c r="A16" s="31" t="s">
        <v>5</v>
      </c>
      <c r="B16" s="32">
        <v>10364</v>
      </c>
      <c r="C16" s="32">
        <v>8480</v>
      </c>
      <c r="D16" s="32">
        <v>7878.5000000000009</v>
      </c>
      <c r="E16" s="32">
        <v>5477</v>
      </c>
      <c r="F16" s="32">
        <v>4046.8519999999999</v>
      </c>
      <c r="G16" s="32">
        <v>4397.2719999999999</v>
      </c>
      <c r="H16" s="32">
        <f>112.74+6484.862</f>
        <v>6597.6019999999999</v>
      </c>
      <c r="I16" s="32">
        <f>87.39+6193.164</f>
        <v>6280.5540000000001</v>
      </c>
      <c r="J16" s="32">
        <f>85.81+7167.697</f>
        <v>7253.5070000000005</v>
      </c>
      <c r="K16" s="32">
        <f>199.7+60+6095.3</f>
        <v>6355</v>
      </c>
    </row>
    <row r="17" spans="1:13" ht="12" customHeight="1" x14ac:dyDescent="0.25">
      <c r="A17" s="31" t="s">
        <v>6</v>
      </c>
      <c r="B17" s="32">
        <v>3319</v>
      </c>
      <c r="C17" s="32">
        <v>5236</v>
      </c>
      <c r="D17" s="32">
        <v>5765.9</v>
      </c>
      <c r="E17" s="32">
        <v>7016</v>
      </c>
      <c r="F17" s="32">
        <v>6120.6189999999997</v>
      </c>
      <c r="G17" s="32">
        <v>5433.9260000000004</v>
      </c>
      <c r="H17" s="32">
        <v>2758.085</v>
      </c>
      <c r="I17" s="32">
        <v>2651.7730000000001</v>
      </c>
      <c r="J17" s="32">
        <v>828.59</v>
      </c>
      <c r="K17" s="32">
        <f>103.1+1407.7</f>
        <v>1510.8</v>
      </c>
    </row>
    <row r="18" spans="1:13" ht="12" hidden="1" customHeight="1" x14ac:dyDescent="0.25">
      <c r="A18" s="27" t="s">
        <v>8</v>
      </c>
      <c r="B18" s="28">
        <v>0</v>
      </c>
      <c r="C18" s="28">
        <v>0</v>
      </c>
      <c r="D18" s="28">
        <f t="shared" ref="D18:K19" si="9">+D19</f>
        <v>2080</v>
      </c>
      <c r="E18" s="28">
        <f t="shared" si="9"/>
        <v>0</v>
      </c>
      <c r="F18" s="28">
        <f t="shared" si="9"/>
        <v>0</v>
      </c>
      <c r="G18" s="28">
        <f t="shared" si="9"/>
        <v>0</v>
      </c>
      <c r="H18" s="28">
        <f t="shared" si="9"/>
        <v>0</v>
      </c>
      <c r="I18" s="28">
        <f t="shared" si="9"/>
        <v>0</v>
      </c>
      <c r="J18" s="28">
        <f t="shared" si="9"/>
        <v>0</v>
      </c>
      <c r="K18" s="28">
        <f t="shared" si="9"/>
        <v>0</v>
      </c>
    </row>
    <row r="19" spans="1:13" ht="12" hidden="1" customHeight="1" x14ac:dyDescent="0.25">
      <c r="A19" s="29" t="s">
        <v>9</v>
      </c>
      <c r="B19" s="28">
        <v>0</v>
      </c>
      <c r="C19" s="28">
        <v>0</v>
      </c>
      <c r="D19" s="28">
        <f t="shared" si="9"/>
        <v>2080</v>
      </c>
      <c r="E19" s="28">
        <f t="shared" si="9"/>
        <v>0</v>
      </c>
      <c r="F19" s="28">
        <f t="shared" si="9"/>
        <v>0</v>
      </c>
      <c r="G19" s="28">
        <f t="shared" si="9"/>
        <v>0</v>
      </c>
      <c r="H19" s="28">
        <f t="shared" si="9"/>
        <v>0</v>
      </c>
      <c r="I19" s="28">
        <f t="shared" si="9"/>
        <v>0</v>
      </c>
      <c r="J19" s="28">
        <f t="shared" si="9"/>
        <v>0</v>
      </c>
      <c r="K19" s="28">
        <f t="shared" si="9"/>
        <v>0</v>
      </c>
    </row>
    <row r="20" spans="1:13" ht="12" hidden="1" customHeight="1" x14ac:dyDescent="0.25">
      <c r="A20" s="33" t="s">
        <v>6</v>
      </c>
      <c r="B20" s="28">
        <v>0</v>
      </c>
      <c r="C20" s="28">
        <v>0</v>
      </c>
      <c r="D20" s="28">
        <v>2080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</row>
    <row r="21" spans="1:13" ht="12" customHeight="1" x14ac:dyDescent="0.25">
      <c r="A21" s="25" t="s">
        <v>10</v>
      </c>
      <c r="B21" s="26">
        <f t="shared" ref="B21:K21" si="10">+B22+B26</f>
        <v>6445.2288353762933</v>
      </c>
      <c r="C21" s="26">
        <f t="shared" si="10"/>
        <v>3825</v>
      </c>
      <c r="D21" s="26">
        <f t="shared" si="10"/>
        <v>1857.1</v>
      </c>
      <c r="E21" s="26">
        <f t="shared" si="10"/>
        <v>1335</v>
      </c>
      <c r="F21" s="26">
        <f t="shared" si="10"/>
        <v>1914.0429999999999</v>
      </c>
      <c r="G21" s="26">
        <f t="shared" si="10"/>
        <v>2015.8110000000001</v>
      </c>
      <c r="H21" s="26">
        <f t="shared" ref="H21:J21" si="11">+H22+H26</f>
        <v>1845.4449999999999</v>
      </c>
      <c r="I21" s="26">
        <f t="shared" si="11"/>
        <v>1718.259</v>
      </c>
      <c r="J21" s="26">
        <f t="shared" si="11"/>
        <v>1346.027</v>
      </c>
      <c r="K21" s="26">
        <f t="shared" si="10"/>
        <v>1219</v>
      </c>
    </row>
    <row r="22" spans="1:13" ht="12" customHeight="1" x14ac:dyDescent="0.25">
      <c r="A22" s="27" t="s">
        <v>3</v>
      </c>
      <c r="B22" s="28">
        <f t="shared" ref="B22:K22" si="12">+B24+B23+B25</f>
        <v>3936.2288353762933</v>
      </c>
      <c r="C22" s="28">
        <f t="shared" si="12"/>
        <v>1486</v>
      </c>
      <c r="D22" s="28">
        <f t="shared" si="12"/>
        <v>1287.0999999999999</v>
      </c>
      <c r="E22" s="28">
        <f t="shared" si="12"/>
        <v>1335</v>
      </c>
      <c r="F22" s="28">
        <f t="shared" si="12"/>
        <v>1914.0429999999999</v>
      </c>
      <c r="G22" s="28">
        <f t="shared" ref="G22:J22" si="13">+G24+G23+G25</f>
        <v>2015.8110000000001</v>
      </c>
      <c r="H22" s="28">
        <f t="shared" si="13"/>
        <v>1845.4449999999999</v>
      </c>
      <c r="I22" s="28">
        <f t="shared" si="13"/>
        <v>1718.259</v>
      </c>
      <c r="J22" s="28">
        <f t="shared" si="13"/>
        <v>1346.027</v>
      </c>
      <c r="K22" s="28">
        <f t="shared" si="12"/>
        <v>1219</v>
      </c>
    </row>
    <row r="23" spans="1:13" ht="12" customHeight="1" x14ac:dyDescent="0.25">
      <c r="A23" s="34" t="s">
        <v>4</v>
      </c>
      <c r="B23" s="30">
        <v>235.59002258619944</v>
      </c>
      <c r="C23" s="30">
        <v>7</v>
      </c>
      <c r="D23" s="28">
        <v>0</v>
      </c>
      <c r="E23" s="28">
        <v>13</v>
      </c>
      <c r="F23" s="28">
        <v>16.059999999999999</v>
      </c>
      <c r="G23" s="28">
        <v>1.9079999999999999</v>
      </c>
      <c r="H23" s="28">
        <v>36.634999999999998</v>
      </c>
      <c r="I23" s="28">
        <v>9.1180000000000003</v>
      </c>
      <c r="J23" s="28">
        <v>6.3550000000000004</v>
      </c>
      <c r="K23" s="28">
        <v>7</v>
      </c>
    </row>
    <row r="24" spans="1:13" ht="12" customHeight="1" x14ac:dyDescent="0.25">
      <c r="A24" s="34" t="s">
        <v>23</v>
      </c>
      <c r="B24" s="30">
        <v>490.53881279009391</v>
      </c>
      <c r="C24" s="30">
        <v>39</v>
      </c>
      <c r="D24" s="30">
        <v>70.3</v>
      </c>
      <c r="E24" s="30">
        <v>125</v>
      </c>
      <c r="F24" s="30">
        <v>122.20099999999999</v>
      </c>
      <c r="G24" s="30">
        <v>62.281999999999996</v>
      </c>
      <c r="H24" s="30">
        <v>62.308999999999997</v>
      </c>
      <c r="I24" s="30">
        <v>42.704000000000001</v>
      </c>
      <c r="J24" s="30">
        <v>55.04</v>
      </c>
      <c r="K24" s="30">
        <v>54.8</v>
      </c>
    </row>
    <row r="25" spans="1:13" ht="12" customHeight="1" x14ac:dyDescent="0.25">
      <c r="A25" s="34" t="s">
        <v>11</v>
      </c>
      <c r="B25" s="28">
        <v>3210.1</v>
      </c>
      <c r="C25" s="28">
        <v>1440</v>
      </c>
      <c r="D25" s="28">
        <v>1216.8</v>
      </c>
      <c r="E25" s="28">
        <v>1197</v>
      </c>
      <c r="F25" s="28">
        <v>1775.7819999999999</v>
      </c>
      <c r="G25" s="28">
        <v>1951.6210000000001</v>
      </c>
      <c r="H25" s="28">
        <v>1746.501</v>
      </c>
      <c r="I25" s="28">
        <v>1666.4369999999999</v>
      </c>
      <c r="J25" s="28">
        <v>1284.6320000000001</v>
      </c>
      <c r="K25" s="28">
        <v>1157.2</v>
      </c>
    </row>
    <row r="26" spans="1:13" ht="12" hidden="1" customHeight="1" x14ac:dyDescent="0.25">
      <c r="A26" s="27" t="s">
        <v>8</v>
      </c>
      <c r="B26" s="28">
        <f>+B27</f>
        <v>2509</v>
      </c>
      <c r="C26" s="28">
        <f t="shared" ref="C26:K26" si="14">+C27</f>
        <v>2339</v>
      </c>
      <c r="D26" s="28">
        <f t="shared" si="14"/>
        <v>570</v>
      </c>
      <c r="E26" s="28">
        <f t="shared" si="14"/>
        <v>0</v>
      </c>
      <c r="F26" s="28">
        <f t="shared" si="14"/>
        <v>0</v>
      </c>
      <c r="G26" s="28">
        <f t="shared" si="14"/>
        <v>0</v>
      </c>
      <c r="H26" s="28">
        <f t="shared" si="14"/>
        <v>0</v>
      </c>
      <c r="I26" s="28">
        <f t="shared" si="14"/>
        <v>0</v>
      </c>
      <c r="J26" s="28">
        <f t="shared" si="14"/>
        <v>0</v>
      </c>
      <c r="K26" s="28">
        <f t="shared" si="14"/>
        <v>0</v>
      </c>
    </row>
    <row r="27" spans="1:13" s="9" customFormat="1" ht="12" hidden="1" customHeight="1" x14ac:dyDescent="0.25">
      <c r="A27" s="34" t="s">
        <v>9</v>
      </c>
      <c r="B27" s="28">
        <v>2509</v>
      </c>
      <c r="C27" s="28">
        <v>2339</v>
      </c>
      <c r="D27" s="28">
        <v>570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</row>
    <row r="28" spans="1:13" s="9" customFormat="1" ht="12" customHeight="1" x14ac:dyDescent="0.25">
      <c r="A28" s="25" t="s">
        <v>12</v>
      </c>
      <c r="B28" s="26">
        <f>+B29+B33</f>
        <v>4829.9812199682037</v>
      </c>
      <c r="C28" s="26">
        <f>+C29+C33+1</f>
        <v>1971</v>
      </c>
      <c r="D28" s="26">
        <f t="shared" ref="D28:K28" si="15">+D29+D33</f>
        <v>1654</v>
      </c>
      <c r="E28" s="26">
        <f t="shared" si="15"/>
        <v>902</v>
      </c>
      <c r="F28" s="26">
        <f t="shared" si="15"/>
        <v>1604.8340000000001</v>
      </c>
      <c r="G28" s="26">
        <f t="shared" si="15"/>
        <v>2043.258</v>
      </c>
      <c r="H28" s="26">
        <f t="shared" si="15"/>
        <v>1831.3420000000001</v>
      </c>
      <c r="I28" s="26">
        <f t="shared" si="15"/>
        <v>1376.12</v>
      </c>
      <c r="J28" s="26">
        <f t="shared" ref="J28" si="16">+J29+J33</f>
        <v>1120.9280000000001</v>
      </c>
      <c r="K28" s="26">
        <f t="shared" si="15"/>
        <v>1247.7</v>
      </c>
      <c r="M28" s="39"/>
    </row>
    <row r="29" spans="1:13" ht="12" customHeight="1" x14ac:dyDescent="0.25">
      <c r="A29" s="27" t="s">
        <v>3</v>
      </c>
      <c r="B29" s="28">
        <f>SUM(B30:B32)</f>
        <v>3686.9812199682033</v>
      </c>
      <c r="C29" s="28">
        <f>SUM(C30:C32)</f>
        <v>1296</v>
      </c>
      <c r="D29" s="28">
        <f>SUM(D30:D32)</f>
        <v>826</v>
      </c>
      <c r="E29" s="28">
        <f>SUM(E30:E32)-1</f>
        <v>902</v>
      </c>
      <c r="F29" s="28">
        <f t="shared" ref="F29:K29" si="17">SUM(F30:F32)</f>
        <v>1604.8340000000001</v>
      </c>
      <c r="G29" s="28">
        <f t="shared" si="17"/>
        <v>90.805999999999997</v>
      </c>
      <c r="H29" s="28">
        <f t="shared" si="17"/>
        <v>1831.3420000000001</v>
      </c>
      <c r="I29" s="28">
        <f t="shared" si="17"/>
        <v>1376.12</v>
      </c>
      <c r="J29" s="28">
        <f t="shared" si="17"/>
        <v>1120.9280000000001</v>
      </c>
      <c r="K29" s="28">
        <f t="shared" si="17"/>
        <v>1247.7</v>
      </c>
    </row>
    <row r="30" spans="1:13" ht="12" customHeight="1" x14ac:dyDescent="0.25">
      <c r="A30" s="34" t="s">
        <v>4</v>
      </c>
      <c r="B30" s="30">
        <v>170.95162552955733</v>
      </c>
      <c r="C30" s="30">
        <v>13</v>
      </c>
      <c r="D30" s="30">
        <v>2.5</v>
      </c>
      <c r="E30" s="30">
        <v>21</v>
      </c>
      <c r="F30" s="30">
        <v>10.707000000000001</v>
      </c>
      <c r="G30" s="30">
        <v>1.9079999999999999</v>
      </c>
      <c r="H30" s="30">
        <v>13.944000000000001</v>
      </c>
      <c r="I30" s="30">
        <v>7.5149999999999997</v>
      </c>
      <c r="J30" s="30">
        <v>3.5190000000000001</v>
      </c>
      <c r="K30" s="30">
        <v>4.0999999999999996</v>
      </c>
    </row>
    <row r="31" spans="1:13" ht="12" customHeight="1" x14ac:dyDescent="0.25">
      <c r="A31" s="34" t="s">
        <v>23</v>
      </c>
      <c r="B31" s="30">
        <v>197.3216338243241</v>
      </c>
      <c r="C31" s="30">
        <v>119</v>
      </c>
      <c r="D31" s="30">
        <v>95.5</v>
      </c>
      <c r="E31" s="30">
        <v>124</v>
      </c>
      <c r="F31" s="30">
        <v>107.274</v>
      </c>
      <c r="G31" s="30">
        <v>74.677999999999997</v>
      </c>
      <c r="H31" s="30">
        <v>72.409000000000006</v>
      </c>
      <c r="I31" s="30">
        <v>46.72</v>
      </c>
      <c r="J31" s="30">
        <v>59.112000000000002</v>
      </c>
      <c r="K31" s="30">
        <v>44.9</v>
      </c>
    </row>
    <row r="32" spans="1:13" ht="12" customHeight="1" x14ac:dyDescent="0.25">
      <c r="A32" s="34" t="s">
        <v>7</v>
      </c>
      <c r="B32" s="28">
        <v>3318.707960614322</v>
      </c>
      <c r="C32" s="28">
        <v>1164</v>
      </c>
      <c r="D32" s="28">
        <v>728</v>
      </c>
      <c r="E32" s="28">
        <v>758</v>
      </c>
      <c r="F32" s="28">
        <v>1486.8530000000001</v>
      </c>
      <c r="G32" s="28">
        <v>14.22</v>
      </c>
      <c r="H32" s="28">
        <v>1744.989</v>
      </c>
      <c r="I32" s="28">
        <v>1321.885</v>
      </c>
      <c r="J32" s="28">
        <v>1058.297</v>
      </c>
      <c r="K32" s="28">
        <f>20.7+1178</f>
        <v>1198.7</v>
      </c>
    </row>
    <row r="33" spans="1:11" ht="12" customHeight="1" x14ac:dyDescent="0.25">
      <c r="A33" s="27" t="s">
        <v>8</v>
      </c>
      <c r="B33" s="28">
        <f t="shared" ref="B33:C33" si="18">+B34</f>
        <v>1143</v>
      </c>
      <c r="C33" s="28">
        <f t="shared" si="18"/>
        <v>674</v>
      </c>
      <c r="D33" s="28">
        <f t="shared" ref="D33:K33" si="19">+D34</f>
        <v>828</v>
      </c>
      <c r="E33" s="28">
        <f t="shared" si="19"/>
        <v>0</v>
      </c>
      <c r="F33" s="28">
        <f t="shared" si="19"/>
        <v>0</v>
      </c>
      <c r="G33" s="28">
        <f t="shared" si="19"/>
        <v>1952.452</v>
      </c>
      <c r="H33" s="28">
        <f t="shared" si="19"/>
        <v>0</v>
      </c>
      <c r="I33" s="28">
        <f t="shared" si="19"/>
        <v>0</v>
      </c>
      <c r="J33" s="28">
        <f t="shared" si="19"/>
        <v>0</v>
      </c>
      <c r="K33" s="28">
        <f t="shared" si="19"/>
        <v>0</v>
      </c>
    </row>
    <row r="34" spans="1:11" s="9" customFormat="1" ht="12" customHeight="1" x14ac:dyDescent="0.25">
      <c r="A34" s="34" t="s">
        <v>13</v>
      </c>
      <c r="B34" s="28">
        <v>1143</v>
      </c>
      <c r="C34" s="28">
        <v>674</v>
      </c>
      <c r="D34" s="28">
        <v>828</v>
      </c>
      <c r="E34" s="28">
        <v>0</v>
      </c>
      <c r="F34" s="28">
        <v>0</v>
      </c>
      <c r="G34" s="28">
        <v>1952.452</v>
      </c>
      <c r="H34" s="28">
        <v>0</v>
      </c>
      <c r="I34" s="28">
        <v>0</v>
      </c>
      <c r="J34" s="28">
        <v>0</v>
      </c>
      <c r="K34" s="28">
        <v>0</v>
      </c>
    </row>
    <row r="35" spans="1:11" s="9" customFormat="1" ht="12" customHeight="1" x14ac:dyDescent="0.25">
      <c r="A35" s="25" t="s">
        <v>14</v>
      </c>
      <c r="B35" s="35">
        <f>+B36+B40</f>
        <v>3112.2998568815406</v>
      </c>
      <c r="C35" s="35">
        <f>+C36+C40+1</f>
        <v>5822</v>
      </c>
      <c r="D35" s="35">
        <f t="shared" ref="D35:K35" si="20">+D36+D40</f>
        <v>5117</v>
      </c>
      <c r="E35" s="35">
        <f t="shared" si="20"/>
        <v>5540</v>
      </c>
      <c r="F35" s="35">
        <f t="shared" si="20"/>
        <v>5309.8739999999998</v>
      </c>
      <c r="G35" s="35">
        <f t="shared" si="20"/>
        <v>4476.9380000000001</v>
      </c>
      <c r="H35" s="35">
        <f t="shared" si="20"/>
        <v>4125.4650000000001</v>
      </c>
      <c r="I35" s="35">
        <f t="shared" si="20"/>
        <v>4727.7079999999996</v>
      </c>
      <c r="J35" s="35">
        <f t="shared" ref="J35" si="21">+J36+J40</f>
        <v>4393.348</v>
      </c>
      <c r="K35" s="35">
        <f t="shared" si="20"/>
        <v>6909.7780000000002</v>
      </c>
    </row>
    <row r="36" spans="1:11" ht="12" customHeight="1" x14ac:dyDescent="0.25">
      <c r="A36" s="27" t="s">
        <v>3</v>
      </c>
      <c r="B36" s="36">
        <f>+B38+B37+B39</f>
        <v>3112.2998568815406</v>
      </c>
      <c r="C36" s="36">
        <f>+C38+C37+C39</f>
        <v>5821</v>
      </c>
      <c r="D36" s="36">
        <f>+D38+D37+D39</f>
        <v>4927</v>
      </c>
      <c r="E36" s="36">
        <f>+E38+E37+E39+2</f>
        <v>5464</v>
      </c>
      <c r="F36" s="36">
        <f t="shared" ref="F36:K36" si="22">+F38+F37+F39</f>
        <v>5125.1239999999998</v>
      </c>
      <c r="G36" s="36">
        <f t="shared" si="22"/>
        <v>4340.1900000000005</v>
      </c>
      <c r="H36" s="36">
        <f t="shared" si="22"/>
        <v>3988.7249999999999</v>
      </c>
      <c r="I36" s="36">
        <f t="shared" si="22"/>
        <v>4590.96</v>
      </c>
      <c r="J36" s="36">
        <f t="shared" si="22"/>
        <v>3852.6000000000004</v>
      </c>
      <c r="K36" s="36">
        <f t="shared" si="22"/>
        <v>4243.93</v>
      </c>
    </row>
    <row r="37" spans="1:11" s="9" customFormat="1" ht="12" customHeight="1" x14ac:dyDescent="0.25">
      <c r="A37" s="27" t="s">
        <v>15</v>
      </c>
      <c r="B37" s="37">
        <v>1678.4255000000003</v>
      </c>
      <c r="C37" s="37">
        <v>2230</v>
      </c>
      <c r="D37" s="37">
        <v>1182</v>
      </c>
      <c r="E37" s="37">
        <v>1199</v>
      </c>
      <c r="F37" s="37">
        <v>1029.47</v>
      </c>
      <c r="G37" s="37">
        <v>748.74599999999998</v>
      </c>
      <c r="H37" s="37">
        <v>807.37199999999996</v>
      </c>
      <c r="I37" s="37">
        <v>711.67</v>
      </c>
      <c r="J37" s="37">
        <v>112.92</v>
      </c>
      <c r="K37" s="37">
        <v>50.83</v>
      </c>
    </row>
    <row r="38" spans="1:11" s="9" customFormat="1" ht="12" customHeight="1" x14ac:dyDescent="0.25">
      <c r="A38" s="34" t="s">
        <v>23</v>
      </c>
      <c r="B38" s="36">
        <v>1207.540834753617</v>
      </c>
      <c r="C38" s="36">
        <v>614</v>
      </c>
      <c r="D38" s="36">
        <v>494</v>
      </c>
      <c r="E38" s="36">
        <v>550</v>
      </c>
      <c r="F38" s="36">
        <v>359.291</v>
      </c>
      <c r="G38" s="36">
        <v>263.47899999999998</v>
      </c>
      <c r="H38" s="36">
        <v>194.43299999999999</v>
      </c>
      <c r="I38" s="36">
        <v>287.49</v>
      </c>
      <c r="J38" s="36">
        <v>109.13</v>
      </c>
      <c r="K38" s="36">
        <v>189.85</v>
      </c>
    </row>
    <row r="39" spans="1:11" s="9" customFormat="1" ht="12" customHeight="1" x14ac:dyDescent="0.25">
      <c r="A39" s="27" t="s">
        <v>16</v>
      </c>
      <c r="B39" s="36">
        <v>226.33352212792332</v>
      </c>
      <c r="C39" s="36">
        <v>2977</v>
      </c>
      <c r="D39" s="36">
        <v>3251</v>
      </c>
      <c r="E39" s="36">
        <v>3713</v>
      </c>
      <c r="F39" s="36">
        <v>3736.3630000000003</v>
      </c>
      <c r="G39" s="36">
        <v>3327.9650000000001</v>
      </c>
      <c r="H39" s="36">
        <v>2986.92</v>
      </c>
      <c r="I39" s="36">
        <v>3591.8</v>
      </c>
      <c r="J39" s="36">
        <v>3630.55</v>
      </c>
      <c r="K39" s="36">
        <v>4003.25</v>
      </c>
    </row>
    <row r="40" spans="1:11" ht="12" customHeight="1" x14ac:dyDescent="0.25">
      <c r="A40" s="27" t="s">
        <v>8</v>
      </c>
      <c r="B40" s="37">
        <f t="shared" ref="B40:K40" si="23">+B41+B43</f>
        <v>0</v>
      </c>
      <c r="C40" s="37">
        <f t="shared" si="23"/>
        <v>0</v>
      </c>
      <c r="D40" s="37">
        <f t="shared" si="23"/>
        <v>190</v>
      </c>
      <c r="E40" s="37">
        <f t="shared" si="23"/>
        <v>76</v>
      </c>
      <c r="F40" s="37">
        <f t="shared" si="23"/>
        <v>184.75</v>
      </c>
      <c r="G40" s="37">
        <f t="shared" ref="G40:J40" si="24">+G41+G43</f>
        <v>136.74799999999999</v>
      </c>
      <c r="H40" s="37">
        <f t="shared" si="24"/>
        <v>136.74</v>
      </c>
      <c r="I40" s="37">
        <f t="shared" si="24"/>
        <v>136.74799999999999</v>
      </c>
      <c r="J40" s="37">
        <f t="shared" si="24"/>
        <v>540.74800000000005</v>
      </c>
      <c r="K40" s="37">
        <f t="shared" si="23"/>
        <v>2665.848</v>
      </c>
    </row>
    <row r="41" spans="1:11" s="9" customFormat="1" ht="12" customHeight="1" x14ac:dyDescent="0.25">
      <c r="A41" s="34" t="s">
        <v>23</v>
      </c>
      <c r="B41" s="36">
        <v>0</v>
      </c>
      <c r="C41" s="36">
        <v>0</v>
      </c>
      <c r="D41" s="36">
        <v>190</v>
      </c>
      <c r="E41" s="36">
        <v>76</v>
      </c>
      <c r="F41" s="36">
        <v>184.75</v>
      </c>
      <c r="G41" s="36">
        <v>136.74799999999999</v>
      </c>
      <c r="H41" s="36">
        <v>136.74</v>
      </c>
      <c r="I41" s="36">
        <v>136.74799999999999</v>
      </c>
      <c r="J41" s="36">
        <v>136.74799999999999</v>
      </c>
      <c r="K41" s="37">
        <v>136.74799999999999</v>
      </c>
    </row>
    <row r="42" spans="1:11" s="9" customFormat="1" ht="12" hidden="1" customHeight="1" x14ac:dyDescent="0.25">
      <c r="A42" s="38" t="s">
        <v>16</v>
      </c>
      <c r="B42" s="37">
        <v>1172.5284764125468</v>
      </c>
      <c r="C42" s="37">
        <v>425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 t="s">
        <v>25</v>
      </c>
      <c r="K42" s="37" t="s">
        <v>25</v>
      </c>
    </row>
    <row r="43" spans="1:11" s="9" customFormat="1" ht="12" customHeight="1" x14ac:dyDescent="0.25">
      <c r="A43" s="34" t="s">
        <v>19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404</v>
      </c>
      <c r="K43" s="37">
        <v>2529.1</v>
      </c>
    </row>
    <row r="44" spans="1:11" s="9" customFormat="1" ht="12" customHeight="1" x14ac:dyDescent="0.25">
      <c r="A44" s="25" t="s">
        <v>17</v>
      </c>
      <c r="B44" s="35">
        <f>+B45+B49</f>
        <v>74591.376071657432</v>
      </c>
      <c r="C44" s="35">
        <f>+C45+C49</f>
        <v>60248</v>
      </c>
      <c r="D44" s="35">
        <f>+D45+D49+1</f>
        <v>42201</v>
      </c>
      <c r="E44" s="35">
        <f t="shared" ref="E44:K44" si="25">+E45+E49</f>
        <v>35157</v>
      </c>
      <c r="F44" s="35">
        <f t="shared" si="25"/>
        <v>30996.248</v>
      </c>
      <c r="G44" s="35">
        <f t="shared" si="25"/>
        <v>31243.177</v>
      </c>
      <c r="H44" s="35">
        <f t="shared" si="25"/>
        <v>30812.266</v>
      </c>
      <c r="I44" s="35">
        <f t="shared" si="25"/>
        <v>32052.805</v>
      </c>
      <c r="J44" s="35">
        <f t="shared" ref="J44" si="26">+J45+J49</f>
        <v>34253.9</v>
      </c>
      <c r="K44" s="35">
        <f t="shared" si="25"/>
        <v>43235.42</v>
      </c>
    </row>
    <row r="45" spans="1:11" ht="12" customHeight="1" x14ac:dyDescent="0.25">
      <c r="A45" s="27" t="s">
        <v>3</v>
      </c>
      <c r="B45" s="36">
        <f t="shared" ref="B45:K45" si="27">+B47+B46+B48</f>
        <v>18229.412970960926</v>
      </c>
      <c r="C45" s="36">
        <f t="shared" si="27"/>
        <v>16406</v>
      </c>
      <c r="D45" s="36">
        <f t="shared" si="27"/>
        <v>13255</v>
      </c>
      <c r="E45" s="36">
        <f t="shared" si="27"/>
        <v>8363</v>
      </c>
      <c r="F45" s="36">
        <f t="shared" si="27"/>
        <v>4241.7479999999996</v>
      </c>
      <c r="G45" s="36">
        <f t="shared" ref="G45:J45" si="28">+G47+G46+G48</f>
        <v>4505.6719999999996</v>
      </c>
      <c r="H45" s="36">
        <f t="shared" si="28"/>
        <v>4043.6610000000001</v>
      </c>
      <c r="I45" s="36">
        <f t="shared" si="28"/>
        <v>5284.2</v>
      </c>
      <c r="J45" s="36">
        <f t="shared" si="28"/>
        <v>4774.6100000000006</v>
      </c>
      <c r="K45" s="36">
        <f t="shared" si="27"/>
        <v>4701.47</v>
      </c>
    </row>
    <row r="46" spans="1:11" ht="12" customHeight="1" x14ac:dyDescent="0.25">
      <c r="A46" s="27" t="s">
        <v>15</v>
      </c>
      <c r="B46" s="37">
        <v>6174.3003589459804</v>
      </c>
      <c r="C46" s="37">
        <v>5818</v>
      </c>
      <c r="D46" s="37">
        <v>2922</v>
      </c>
      <c r="E46" s="37">
        <v>2518</v>
      </c>
      <c r="F46" s="37">
        <v>2550.2669999999998</v>
      </c>
      <c r="G46" s="37">
        <v>2824.2959999999998</v>
      </c>
      <c r="H46" s="37">
        <v>2472.3150000000001</v>
      </c>
      <c r="I46" s="37">
        <v>2822.85</v>
      </c>
      <c r="J46" s="37">
        <v>115.16</v>
      </c>
      <c r="K46" s="37">
        <v>54.3</v>
      </c>
    </row>
    <row r="47" spans="1:11" ht="12" customHeight="1" x14ac:dyDescent="0.25">
      <c r="A47" s="34" t="s">
        <v>23</v>
      </c>
      <c r="B47" s="36">
        <v>821.69768414130772</v>
      </c>
      <c r="C47" s="36">
        <v>1605</v>
      </c>
      <c r="D47" s="36">
        <v>1691</v>
      </c>
      <c r="E47" s="36">
        <v>1890</v>
      </c>
      <c r="F47" s="36">
        <v>321.26600000000002</v>
      </c>
      <c r="G47" s="36">
        <v>324.37599999999998</v>
      </c>
      <c r="H47" s="36">
        <v>214.346</v>
      </c>
      <c r="I47" s="36">
        <v>1104.3499999999999</v>
      </c>
      <c r="J47" s="36">
        <v>1116.0899999999999</v>
      </c>
      <c r="K47" s="36">
        <v>1103.81</v>
      </c>
    </row>
    <row r="48" spans="1:11" ht="12" customHeight="1" x14ac:dyDescent="0.25">
      <c r="A48" s="27" t="s">
        <v>16</v>
      </c>
      <c r="B48" s="36">
        <v>11233.414927873639</v>
      </c>
      <c r="C48" s="36">
        <v>8983</v>
      </c>
      <c r="D48" s="36">
        <v>8642</v>
      </c>
      <c r="E48" s="36">
        <v>3955</v>
      </c>
      <c r="F48" s="36">
        <v>1370.2149999999999</v>
      </c>
      <c r="G48" s="36">
        <v>1357</v>
      </c>
      <c r="H48" s="36">
        <v>1357</v>
      </c>
      <c r="I48" s="36">
        <v>1357</v>
      </c>
      <c r="J48" s="36">
        <f>671.6+2871.76</f>
        <v>3543.36</v>
      </c>
      <c r="K48" s="36">
        <f>671.6+2871.76</f>
        <v>3543.36</v>
      </c>
    </row>
    <row r="49" spans="1:13" ht="12" customHeight="1" x14ac:dyDescent="0.25">
      <c r="A49" s="27" t="s">
        <v>8</v>
      </c>
      <c r="B49" s="37">
        <f>+B51+B50+B52+B53+B54</f>
        <v>56361.963100696506</v>
      </c>
      <c r="C49" s="37">
        <f>+C51+C50+C52+C53+C54</f>
        <v>43842</v>
      </c>
      <c r="D49" s="37">
        <f>+D51+D50+D52+D53+D54+1</f>
        <v>28945</v>
      </c>
      <c r="E49" s="37">
        <f t="shared" ref="E49:K49" si="29">+E51+E50+E52+E53+E54</f>
        <v>26794</v>
      </c>
      <c r="F49" s="37">
        <f t="shared" si="29"/>
        <v>26754.5</v>
      </c>
      <c r="G49" s="37">
        <f t="shared" si="29"/>
        <v>26737.505000000001</v>
      </c>
      <c r="H49" s="37">
        <f t="shared" si="29"/>
        <v>26768.605</v>
      </c>
      <c r="I49" s="37">
        <f t="shared" si="29"/>
        <v>26768.605</v>
      </c>
      <c r="J49" s="37">
        <f t="shared" ref="J49" si="30">+J51+J50+J52+J53+J54</f>
        <v>29479.29</v>
      </c>
      <c r="K49" s="37">
        <f t="shared" si="29"/>
        <v>38533.949999999997</v>
      </c>
    </row>
    <row r="50" spans="1:13" ht="12" hidden="1" customHeight="1" x14ac:dyDescent="0.25">
      <c r="A50" s="38" t="s">
        <v>15</v>
      </c>
      <c r="B50" s="37">
        <v>569.67900000000009</v>
      </c>
      <c r="C50" s="37">
        <v>1231</v>
      </c>
      <c r="D50" s="37">
        <v>996</v>
      </c>
      <c r="E50" s="37">
        <v>763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</row>
    <row r="51" spans="1:13" ht="12" customHeight="1" x14ac:dyDescent="0.25">
      <c r="A51" s="38" t="s">
        <v>24</v>
      </c>
      <c r="B51" s="37">
        <v>35.125</v>
      </c>
      <c r="C51" s="37">
        <v>32</v>
      </c>
      <c r="D51" s="37">
        <v>18</v>
      </c>
      <c r="E51" s="37">
        <v>61</v>
      </c>
      <c r="F51" s="37">
        <v>800.5</v>
      </c>
      <c r="G51" s="37">
        <v>796.505</v>
      </c>
      <c r="H51" s="37">
        <v>827.60500000000002</v>
      </c>
      <c r="I51" s="37">
        <v>827.60500000000002</v>
      </c>
      <c r="J51" s="37">
        <v>796.505</v>
      </c>
      <c r="K51" s="37">
        <v>796.5</v>
      </c>
    </row>
    <row r="52" spans="1:13" ht="12" hidden="1" customHeight="1" x14ac:dyDescent="0.25">
      <c r="A52" s="38" t="s">
        <v>18</v>
      </c>
      <c r="B52" s="37">
        <v>6</v>
      </c>
      <c r="C52" s="37">
        <v>6</v>
      </c>
      <c r="D52" s="37">
        <v>6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</row>
    <row r="53" spans="1:13" ht="12" customHeight="1" x14ac:dyDescent="0.25">
      <c r="A53" s="38" t="s">
        <v>16</v>
      </c>
      <c r="B53" s="37">
        <v>18179.292893354745</v>
      </c>
      <c r="C53" s="37">
        <v>15590</v>
      </c>
      <c r="D53" s="37">
        <v>7163</v>
      </c>
      <c r="E53" s="37">
        <v>37</v>
      </c>
      <c r="F53" s="37">
        <v>13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M53" s="10"/>
    </row>
    <row r="54" spans="1:13" ht="12" customHeight="1" x14ac:dyDescent="0.25">
      <c r="A54" s="29" t="s">
        <v>19</v>
      </c>
      <c r="B54" s="37">
        <v>37571.866207341758</v>
      </c>
      <c r="C54" s="37">
        <v>26983</v>
      </c>
      <c r="D54" s="37">
        <v>20761</v>
      </c>
      <c r="E54" s="37">
        <v>25933</v>
      </c>
      <c r="F54" s="37">
        <v>25941</v>
      </c>
      <c r="G54" s="37">
        <v>25941</v>
      </c>
      <c r="H54" s="37">
        <v>25941</v>
      </c>
      <c r="I54" s="37">
        <v>25941</v>
      </c>
      <c r="J54" s="37">
        <v>28682.785</v>
      </c>
      <c r="K54" s="37">
        <v>37737.449999999997</v>
      </c>
    </row>
    <row r="55" spans="1:13" ht="2.1" customHeight="1" x14ac:dyDescent="0.25">
      <c r="A55" s="11"/>
      <c r="B55" s="7"/>
      <c r="C55" s="8"/>
      <c r="D55" s="8"/>
      <c r="E55" s="8"/>
      <c r="F55" s="8"/>
      <c r="G55" s="8"/>
      <c r="H55" s="8"/>
      <c r="I55" s="8"/>
      <c r="J55" s="8"/>
      <c r="K55" s="8"/>
    </row>
    <row r="56" spans="1:13" s="16" customFormat="1" ht="11.1" customHeight="1" x14ac:dyDescent="0.25">
      <c r="A56" s="14" t="s">
        <v>20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3" ht="10.15" customHeight="1" x14ac:dyDescent="0.25">
      <c r="A57" s="12" t="s">
        <v>21</v>
      </c>
    </row>
    <row r="58" spans="1:13" hidden="1" x14ac:dyDescent="0.25">
      <c r="A58" s="13" t="s">
        <v>22</v>
      </c>
    </row>
    <row r="59" spans="1:13" x14ac:dyDescent="0.25">
      <c r="A59" s="13" t="s">
        <v>26</v>
      </c>
    </row>
  </sheetData>
  <printOptions horizontalCentered="1"/>
  <pageMargins left="1.9685039370078741" right="1.9685039370078741" top="0.98425196850393704" bottom="2.952755905511811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1544</vt:lpstr>
      <vt:lpstr>'1544'!Área_de_impresión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Augusta Jauregui Taipe</cp:lastModifiedBy>
  <cp:lastPrinted>2025-07-14T20:02:58Z</cp:lastPrinted>
  <dcterms:created xsi:type="dcterms:W3CDTF">2020-08-06T18:41:21Z</dcterms:created>
  <dcterms:modified xsi:type="dcterms:W3CDTF">2025-07-14T20:03:45Z</dcterms:modified>
</cp:coreProperties>
</file>